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d.docs.live.net/13f73db7a7cb3384/Classes/Chemistry/"/>
    </mc:Choice>
  </mc:AlternateContent>
  <bookViews>
    <workbookView xWindow="5895" yWindow="0" windowWidth="16560" windowHeight="6180"/>
  </bookViews>
  <sheets>
    <sheet name="Data and Calculator" sheetId="1" r:id="rId1"/>
  </sheets>
  <definedNames>
    <definedName name="Ag">'Data and Calculator'!$C$48</definedName>
    <definedName name="Al">'Data and Calculator'!$C$14</definedName>
    <definedName name="Ar">'Data and Calculator'!$C$19</definedName>
    <definedName name="As">'Data and Calculator'!$C$34</definedName>
    <definedName name="At">'Data and Calculator'!$C$86</definedName>
    <definedName name="Au">'Data and Calculator'!$C$80</definedName>
    <definedName name="B">'Data and Calculator'!$C$6</definedName>
    <definedName name="Ba">'Data and Calculator'!$C$57</definedName>
    <definedName name="Be">'Data and Calculator'!$C$5</definedName>
    <definedName name="Bi">'Data and Calculator'!$C$84</definedName>
    <definedName name="Br">'Data and Calculator'!$C$36</definedName>
    <definedName name="Ca">'Data and Calculator'!$C$21</definedName>
    <definedName name="CC">'Data and Calculator'!$C$7</definedName>
    <definedName name="Cd">'Data and Calculator'!$C$49</definedName>
    <definedName name="Ce">'Data and Calculator'!$C$59</definedName>
    <definedName name="Cl">'Data and Calculator'!$C$18</definedName>
    <definedName name="Co">'Data and Calculator'!$C$28</definedName>
    <definedName name="Cr">'Data and Calculator'!$C$25</definedName>
    <definedName name="Cs">'Data and Calculator'!$C$56</definedName>
    <definedName name="Cu">'Data and Calculator'!$C$30</definedName>
    <definedName name="Dy">'Data and Calculator'!$C$67</definedName>
    <definedName name="Er">'Data and Calculator'!$C$69</definedName>
    <definedName name="Eu">'Data and Calculator'!$C$64</definedName>
    <definedName name="F">'Data and Calculator'!$C$10</definedName>
    <definedName name="Fe">'Data and Calculator'!$C$27</definedName>
    <definedName name="Ga">'Data and Calculator'!$C$32</definedName>
    <definedName name="Gd">'Data and Calculator'!$C$65</definedName>
    <definedName name="Ge">'Data and Calculator'!$C$33</definedName>
    <definedName name="H">'Data and Calculator'!$C$2</definedName>
    <definedName name="He">'Data and Calculator'!$C$3</definedName>
    <definedName name="Hf">'Data and Calculator'!$C$73</definedName>
    <definedName name="Hg">'Data and Calculator'!$C$81</definedName>
    <definedName name="Ho">'Data and Calculator'!$C$68</definedName>
    <definedName name="I">'Data and Calculator'!$C$54</definedName>
    <definedName name="In">'Data and Calculator'!$C$50</definedName>
    <definedName name="Ir">'Data and Calculator'!$C$78</definedName>
    <definedName name="K">'Data and Calculator'!$C$20</definedName>
    <definedName name="Kr">'Data and Calculator'!$C$37</definedName>
    <definedName name="La">'Data and Calculator'!$C$58</definedName>
    <definedName name="Li">'Data and Calculator'!$C$4</definedName>
    <definedName name="Lu">'Data and Calculator'!$C$72</definedName>
    <definedName name="Mg">'Data and Calculator'!$C$13</definedName>
    <definedName name="Mn">'Data and Calculator'!$C$26</definedName>
    <definedName name="Mo">'Data and Calculator'!$C$43</definedName>
    <definedName name="N">'Data and Calculator'!$C$8</definedName>
    <definedName name="Na">'Data and Calculator'!$C$12</definedName>
    <definedName name="Nb">'Data and Calculator'!$C$42</definedName>
    <definedName name="Nd">'Data and Calculator'!$C$61</definedName>
    <definedName name="Ne">'Data and Calculator'!$C$11</definedName>
    <definedName name="Ni">'Data and Calculator'!$C$29</definedName>
    <definedName name="O">'Data and Calculator'!$C$9</definedName>
    <definedName name="Os">'Data and Calculator'!$C$77</definedName>
    <definedName name="P">'Data and Calculator'!$B$16</definedName>
    <definedName name="Pa">'Data and Calculator'!$C$92</definedName>
    <definedName name="Pb">'Data and Calculator'!$C$83</definedName>
    <definedName name="Pd">'Data and Calculator'!$C$47</definedName>
    <definedName name="Po">'Data and Calculator'!$C$85</definedName>
    <definedName name="Pr">'Data and Calculator'!$C$60</definedName>
    <definedName name="Pt">'Data and Calculator'!$C$79</definedName>
    <definedName name="Rb">'Data and Calculator'!$C$38</definedName>
    <definedName name="Re">'Data and Calculator'!$C$76</definedName>
    <definedName name="Rf">'Data and Calculator'!$C$38</definedName>
    <definedName name="Rh">'Data and Calculator'!$C$46</definedName>
    <definedName name="Rn">'Data and Calculator'!$C$87</definedName>
    <definedName name="Ru">'Data and Calculator'!$C$45</definedName>
    <definedName name="S">'Data and Calculator'!$C$17</definedName>
    <definedName name="Sb">'Data and Calculator'!$C$52</definedName>
    <definedName name="Sc">'Data and Calculator'!$C$22</definedName>
    <definedName name="Se">'Data and Calculator'!$C$35</definedName>
    <definedName name="Sf">'Data and Calculator'!#REF!</definedName>
    <definedName name="Si">'Data and Calculator'!$C$15</definedName>
    <definedName name="Sm">'Data and Calculator'!$C$63</definedName>
    <definedName name="Sn">'Data and Calculator'!$C$51</definedName>
    <definedName name="Sr">'Data and Calculator'!$C$39</definedName>
    <definedName name="Ta">'Data and Calculator'!$C$74</definedName>
    <definedName name="Tb">'Data and Calculator'!$C$66</definedName>
    <definedName name="Tc">'Data and Calculator'!$C$44</definedName>
    <definedName name="Te">'Data and Calculator'!$C$53</definedName>
    <definedName name="Th">'Data and Calculator'!$C$91</definedName>
    <definedName name="Ti">'Data and Calculator'!$C$23</definedName>
    <definedName name="Tl">'Data and Calculator'!$C$82</definedName>
    <definedName name="Tm">'Data and Calculator'!$C$70</definedName>
    <definedName name="U">'Data and Calculator'!$C$93</definedName>
    <definedName name="V">'Data and Calculator'!$C$24</definedName>
    <definedName name="W">'Data and Calculator'!$C$75</definedName>
    <definedName name="Xe">'Data and Calculator'!$C$55</definedName>
    <definedName name="Y">'Data and Calculator'!$C$40</definedName>
    <definedName name="Yb">'Data and Calculator'!$C$71</definedName>
    <definedName name="Zn">'Data and Calculator'!$C$31</definedName>
    <definedName name="Zr">'Data and Calculator'!$C$41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" i="1" l="1"/>
  <c r="M2" i="1"/>
  <c r="L2" i="1"/>
  <c r="L6" i="1" s="1"/>
  <c r="L4" i="1" l="1"/>
  <c r="K2" i="1"/>
  <c r="K4" i="1" s="1"/>
  <c r="J2" i="1"/>
  <c r="J8" i="1" s="1"/>
  <c r="J4" i="1" l="1"/>
  <c r="K8" i="1"/>
  <c r="K11" i="1" s="1"/>
  <c r="J10" i="1"/>
  <c r="J6" i="1"/>
  <c r="K6" i="1"/>
  <c r="N11" i="1"/>
  <c r="M11" i="1"/>
  <c r="L11" i="1"/>
  <c r="I2" i="1"/>
  <c r="I4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3" i="1"/>
  <c r="A4" i="1" s="1"/>
  <c r="A5" i="1" s="1"/>
  <c r="A6" i="1" s="1"/>
  <c r="H2" i="1"/>
  <c r="H4" i="1" s="1"/>
  <c r="G2" i="1"/>
  <c r="G6" i="1" s="1"/>
  <c r="F2" i="1"/>
  <c r="F4" i="1" s="1"/>
  <c r="J11" i="1" l="1"/>
  <c r="H6" i="1"/>
  <c r="H11" i="1" s="1"/>
  <c r="I6" i="1"/>
  <c r="I8" i="1"/>
  <c r="I11" i="1" s="1"/>
  <c r="G4" i="1"/>
  <c r="G11" i="1" s="1"/>
  <c r="F6" i="1"/>
  <c r="F11" i="1" s="1"/>
</calcChain>
</file>

<file path=xl/sharedStrings.xml><?xml version="1.0" encoding="utf-8"?>
<sst xmlns="http://schemas.openxmlformats.org/spreadsheetml/2006/main" count="148" uniqueCount="114">
  <si>
    <t>C</t>
  </si>
  <si>
    <t>H</t>
  </si>
  <si>
    <t>He</t>
  </si>
  <si>
    <t>Li</t>
  </si>
  <si>
    <t>Be</t>
  </si>
  <si>
    <t>B</t>
  </si>
  <si>
    <t>N</t>
  </si>
  <si>
    <t>O</t>
  </si>
  <si>
    <t>F</t>
  </si>
  <si>
    <t>Ne</t>
  </si>
  <si>
    <t>CC</t>
  </si>
  <si>
    <t>H2O</t>
  </si>
  <si>
    <t>CO2</t>
  </si>
  <si>
    <t>CH4</t>
  </si>
  <si>
    <t>Cu</t>
  </si>
  <si>
    <t>Zn</t>
  </si>
  <si>
    <t>Ni</t>
  </si>
  <si>
    <t>Fe</t>
  </si>
  <si>
    <t>Co</t>
  </si>
  <si>
    <t>Cl</t>
  </si>
  <si>
    <t>Al</t>
  </si>
  <si>
    <t>Na</t>
  </si>
  <si>
    <t>Mg</t>
  </si>
  <si>
    <t>K</t>
  </si>
  <si>
    <t>Ca</t>
  </si>
  <si>
    <t>Cr</t>
  </si>
  <si>
    <t>S</t>
  </si>
  <si>
    <t>P</t>
  </si>
  <si>
    <t>Cu(NO3)2</t>
  </si>
  <si>
    <t>Check sum</t>
  </si>
  <si>
    <t>Si</t>
  </si>
  <si>
    <t>Ar</t>
  </si>
  <si>
    <t>Sc</t>
  </si>
  <si>
    <t>Ti</t>
  </si>
  <si>
    <t>V</t>
  </si>
  <si>
    <t>Mn</t>
  </si>
  <si>
    <t>Ag</t>
  </si>
  <si>
    <t>Sn</t>
  </si>
  <si>
    <t>Br</t>
  </si>
  <si>
    <t>I</t>
  </si>
  <si>
    <t>Cd</t>
  </si>
  <si>
    <t>Cs</t>
  </si>
  <si>
    <t>Pb</t>
  </si>
  <si>
    <t>Au</t>
  </si>
  <si>
    <t>Pt</t>
  </si>
  <si>
    <t>Bi</t>
  </si>
  <si>
    <t>Molecular mass</t>
  </si>
  <si>
    <t>Formula</t>
  </si>
  <si>
    <t>(NH4)2SO4</t>
  </si>
  <si>
    <t>CuFeS2</t>
  </si>
  <si>
    <t>Fe3O4</t>
  </si>
  <si>
    <t xml:space="preserve">Cu2CO3(OH)2 </t>
  </si>
  <si>
    <t>KAl(SO4)2•12H2O</t>
  </si>
  <si>
    <t>Ga</t>
  </si>
  <si>
    <t>Ge</t>
  </si>
  <si>
    <t>As</t>
  </si>
  <si>
    <t>Se</t>
  </si>
  <si>
    <t>Rb</t>
  </si>
  <si>
    <t>Sr</t>
  </si>
  <si>
    <t>Kr</t>
  </si>
  <si>
    <t>Y</t>
  </si>
  <si>
    <t>Ba</t>
  </si>
  <si>
    <t>Lu</t>
  </si>
  <si>
    <t>Zr</t>
  </si>
  <si>
    <t>Nb</t>
  </si>
  <si>
    <t>Mo</t>
  </si>
  <si>
    <t>Tc</t>
  </si>
  <si>
    <t>Hf</t>
  </si>
  <si>
    <t>Ta</t>
  </si>
  <si>
    <t>W</t>
  </si>
  <si>
    <t>Re</t>
  </si>
  <si>
    <t>Ru</t>
  </si>
  <si>
    <t>Pd</t>
  </si>
  <si>
    <t>Rh</t>
  </si>
  <si>
    <t>Os</t>
  </si>
  <si>
    <t>Ir</t>
  </si>
  <si>
    <t>In</t>
  </si>
  <si>
    <t>Sb</t>
  </si>
  <si>
    <t>Te</t>
  </si>
  <si>
    <t>Xe</t>
  </si>
  <si>
    <t>Rn</t>
  </si>
  <si>
    <t>At</t>
  </si>
  <si>
    <t>Po</t>
  </si>
  <si>
    <t>Hg</t>
  </si>
  <si>
    <t>Tl</t>
  </si>
  <si>
    <t>La</t>
  </si>
  <si>
    <t>Ce</t>
  </si>
  <si>
    <t>Pr</t>
  </si>
  <si>
    <t>Nd</t>
  </si>
  <si>
    <t>Th</t>
  </si>
  <si>
    <t>Pa</t>
  </si>
  <si>
    <t>U</t>
  </si>
  <si>
    <t>Sm</t>
  </si>
  <si>
    <t>Eu</t>
  </si>
  <si>
    <t>Gd</t>
  </si>
  <si>
    <t>Tb</t>
  </si>
  <si>
    <t>Dy</t>
  </si>
  <si>
    <t>Ho</t>
  </si>
  <si>
    <t>Er</t>
  </si>
  <si>
    <t>Tm</t>
  </si>
  <si>
    <t>Yb</t>
  </si>
  <si>
    <t>Pm</t>
  </si>
  <si>
    <t>Ac</t>
  </si>
  <si>
    <t>Np</t>
  </si>
  <si>
    <t>Pu</t>
  </si>
  <si>
    <t>Fr</t>
  </si>
  <si>
    <t>Ra</t>
  </si>
  <si>
    <t>Unstable</t>
  </si>
  <si>
    <r>
      <rPr>
        <b/>
        <sz val="11"/>
        <color theme="1"/>
        <rFont val="Calibri"/>
        <family val="2"/>
        <scheme val="minor"/>
      </rPr>
      <t xml:space="preserve">Note: </t>
    </r>
    <r>
      <rPr>
        <sz val="11"/>
        <color theme="1"/>
        <rFont val="Calibri"/>
        <family val="2"/>
        <scheme val="minor"/>
      </rPr>
      <t>Excel doesn't allow naming a cell 'C', so use 'CC' instead</t>
    </r>
  </si>
  <si>
    <t>This row just double-checks your percent calculations--if you see 100% here, you probably wrote your calculations correctly.</t>
  </si>
  <si>
    <t>Atomic #</t>
  </si>
  <si>
    <t>Symbol</t>
  </si>
  <si>
    <t>Atomic mass</t>
  </si>
  <si>
    <t>Precent composition calculations rows. (e.g. H in H2O is =H*2/f2)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</si>
</sst>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%"/>
    <numFmt numFmtId="165" formatCode="_(* #,##0.000_);_(* \(#,##0.0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164" fontId="0" fillId="0" borderId="0" xfId="2" applyNumberFormat="1" applyFont="1"/>
    <xf numFmtId="0" fontId="3" fillId="0" borderId="0" xfId="0" applyFont="1"/>
    <xf numFmtId="0" fontId="3" fillId="2" borderId="0" xfId="0" applyFont="1" applyFill="1"/>
    <xf numFmtId="0" fontId="0" fillId="4" borderId="0" xfId="0" applyFill="1"/>
    <xf numFmtId="165" fontId="0" fillId="4" borderId="0" xfId="1" applyNumberFormat="1" applyFont="1" applyFill="1"/>
    <xf numFmtId="0" fontId="0" fillId="0" borderId="0" xfId="0" applyAlignment="1">
      <alignment horizontal="center"/>
    </xf>
    <xf numFmtId="164" fontId="0" fillId="0" borderId="0" xfId="2" applyNumberFormat="1" applyFont="1" applyAlignment="1">
      <alignment horizontal="center"/>
    </xf>
    <xf numFmtId="0" fontId="2" fillId="3" borderId="0" xfId="0" applyFont="1" applyFill="1" applyAlignment="1">
      <alignment horizontal="right"/>
    </xf>
    <xf numFmtId="164" fontId="2" fillId="3" borderId="0" xfId="0" applyNumberFormat="1" applyFont="1" applyFill="1"/>
    <xf numFmtId="9" fontId="0" fillId="0" borderId="0" xfId="2" applyFont="1"/>
    <xf numFmtId="9" fontId="0" fillId="0" borderId="0" xfId="2" applyFont="1" applyAlignment="1">
      <alignment horizontal="center"/>
    </xf>
    <xf numFmtId="0" fontId="0" fillId="2" borderId="0" xfId="0" applyFill="1" applyAlignment="1">
      <alignment horizontal="left"/>
    </xf>
    <xf numFmtId="0" fontId="2" fillId="3" borderId="0" xfId="0" applyFont="1" applyFill="1" applyAlignment="1"/>
    <xf numFmtId="0" fontId="0" fillId="0" borderId="0" xfId="0" applyAlignment="1">
      <alignment vertical="center" wrapText="1"/>
    </xf>
    <xf numFmtId="0" fontId="0" fillId="5" borderId="0" xfId="0" applyFill="1" applyAlignment="1">
      <alignment horizontal="right" vertical="center" wrapText="1"/>
    </xf>
    <xf numFmtId="0" fontId="0" fillId="5" borderId="0" xfId="0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4" borderId="0" xfId="0" applyFill="1" applyAlignment="1">
      <alignment horizontal="right"/>
    </xf>
    <xf numFmtId="0" fontId="0" fillId="0" borderId="0" xfId="0" applyAlignment="1">
      <alignment horizontal="right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4"/>
  <sheetViews>
    <sheetView tabSelected="1" workbookViewId="0">
      <selection activeCell="O10" sqref="O10"/>
    </sheetView>
  </sheetViews>
  <sheetFormatPr defaultRowHeight="15" x14ac:dyDescent="0.25"/>
  <cols>
    <col min="1" max="1" width="8.28515625" customWidth="1"/>
    <col min="2" max="2" width="8.85546875" style="2"/>
    <col min="3" max="3" width="11.42578125" style="2" customWidth="1"/>
    <col min="5" max="5" width="17.140625" customWidth="1"/>
    <col min="6" max="6" width="9.5703125" bestFit="1" customWidth="1"/>
    <col min="9" max="9" width="9.85546875" customWidth="1"/>
    <col min="10" max="10" width="10.42578125" customWidth="1"/>
    <col min="13" max="13" width="12.85546875" customWidth="1"/>
    <col min="14" max="14" width="18" customWidth="1"/>
  </cols>
  <sheetData>
    <row r="1" spans="1:21" s="14" customFormat="1" ht="30" x14ac:dyDescent="0.25">
      <c r="A1" s="17" t="s">
        <v>110</v>
      </c>
      <c r="B1" s="18" t="s">
        <v>111</v>
      </c>
      <c r="C1" s="18" t="s">
        <v>112</v>
      </c>
      <c r="E1" s="15" t="s">
        <v>47</v>
      </c>
      <c r="F1" s="16" t="s">
        <v>11</v>
      </c>
      <c r="G1" s="16" t="s">
        <v>12</v>
      </c>
      <c r="H1" s="16" t="s">
        <v>13</v>
      </c>
      <c r="I1" s="16" t="s">
        <v>28</v>
      </c>
      <c r="J1" s="16" t="s">
        <v>48</v>
      </c>
      <c r="K1" s="16" t="s">
        <v>49</v>
      </c>
      <c r="L1" s="16" t="s">
        <v>50</v>
      </c>
      <c r="M1" s="16" t="s">
        <v>51</v>
      </c>
      <c r="N1" s="16" t="s">
        <v>52</v>
      </c>
    </row>
    <row r="2" spans="1:21" x14ac:dyDescent="0.25">
      <c r="A2">
        <v>1</v>
      </c>
      <c r="B2" s="2" t="s">
        <v>1</v>
      </c>
      <c r="C2" s="2">
        <v>1.0079400000000001</v>
      </c>
      <c r="E2" s="19" t="s">
        <v>46</v>
      </c>
      <c r="F2" s="4">
        <f>H*2+O</f>
        <v>18.015280000000001</v>
      </c>
      <c r="G2" s="4">
        <f>CC+O*2</f>
        <v>44.009500000000003</v>
      </c>
      <c r="H2" s="4">
        <f>CC+H*4</f>
        <v>16.042459999999998</v>
      </c>
      <c r="I2" s="5">
        <f>Cu+N*2+O*6</f>
        <v>187.55579999999998</v>
      </c>
      <c r="J2" s="4">
        <f>N*2+H*8+S+O*4</f>
        <v>132.13952</v>
      </c>
      <c r="K2" s="4">
        <f>Cu+Fe+S*2</f>
        <v>183.52099999999999</v>
      </c>
      <c r="L2" s="4">
        <f>Fe*3+O*4</f>
        <v>231.5326</v>
      </c>
      <c r="M2" s="4">
        <f>Cu*2+CC+O*3+O*2+H*2</f>
        <v>221.11557999999999</v>
      </c>
      <c r="N2" s="4">
        <f>K+Al+S*2+O*8+H*24+O*12</f>
        <v>474.38839860000002</v>
      </c>
    </row>
    <row r="3" spans="1:21" x14ac:dyDescent="0.25">
      <c r="A3">
        <f>A2+1</f>
        <v>2</v>
      </c>
      <c r="B3" s="2" t="s">
        <v>2</v>
      </c>
      <c r="C3" s="2">
        <v>4.0026020000000004</v>
      </c>
      <c r="E3" s="20" t="s">
        <v>113</v>
      </c>
      <c r="F3" s="6" t="s">
        <v>1</v>
      </c>
      <c r="G3" s="6" t="s">
        <v>0</v>
      </c>
      <c r="H3" s="6" t="s">
        <v>0</v>
      </c>
      <c r="I3" s="7" t="s">
        <v>14</v>
      </c>
      <c r="J3" s="6" t="s">
        <v>6</v>
      </c>
      <c r="K3" s="6" t="s">
        <v>14</v>
      </c>
      <c r="L3" s="7" t="s">
        <v>17</v>
      </c>
      <c r="M3" s="7"/>
      <c r="N3" s="7"/>
      <c r="O3" s="1"/>
      <c r="P3" s="1"/>
      <c r="Q3" s="1"/>
      <c r="R3" s="1"/>
      <c r="S3" s="1"/>
      <c r="T3" s="1"/>
      <c r="U3" s="1"/>
    </row>
    <row r="4" spans="1:21" x14ac:dyDescent="0.25">
      <c r="A4">
        <f t="shared" ref="A4:A6" si="0">A3+1</f>
        <v>3</v>
      </c>
      <c r="B4" s="2" t="s">
        <v>3</v>
      </c>
      <c r="C4" s="2">
        <v>6.9409999999999998</v>
      </c>
      <c r="E4" s="20"/>
      <c r="F4" s="1">
        <f>H*2/F2</f>
        <v>0.11189834407236524</v>
      </c>
      <c r="G4" s="1">
        <f>CC/G$2</f>
        <v>0.27291153046501321</v>
      </c>
      <c r="H4" s="1">
        <f>CC/H$2</f>
        <v>0.74868193531416016</v>
      </c>
      <c r="I4" s="1">
        <f>Cu/I2</f>
        <v>0.33881116979586878</v>
      </c>
      <c r="J4" s="10">
        <f>N*2/J2</f>
        <v>0.21199865112269214</v>
      </c>
      <c r="K4" s="10">
        <f>Cu/K2</f>
        <v>0.34626010102386107</v>
      </c>
      <c r="L4" s="1">
        <f>Fe*3/L2</f>
        <v>0.72359140786221898</v>
      </c>
      <c r="M4" s="1"/>
      <c r="N4" s="1"/>
      <c r="O4" s="1"/>
      <c r="P4" s="1"/>
      <c r="Q4" s="1"/>
      <c r="R4" s="1"/>
      <c r="S4" s="1"/>
      <c r="T4" s="1"/>
      <c r="U4" s="1"/>
    </row>
    <row r="5" spans="1:21" x14ac:dyDescent="0.25">
      <c r="A5">
        <f t="shared" si="0"/>
        <v>4</v>
      </c>
      <c r="B5" s="2" t="s">
        <v>4</v>
      </c>
      <c r="C5" s="2">
        <v>9.0121819999999992</v>
      </c>
      <c r="E5" s="20"/>
      <c r="F5" s="6" t="s">
        <v>7</v>
      </c>
      <c r="G5" s="6" t="s">
        <v>7</v>
      </c>
      <c r="H5" s="6" t="s">
        <v>1</v>
      </c>
      <c r="I5" s="7" t="s">
        <v>6</v>
      </c>
      <c r="J5" s="11" t="s">
        <v>1</v>
      </c>
      <c r="K5" s="11" t="s">
        <v>17</v>
      </c>
      <c r="L5" s="7" t="s">
        <v>7</v>
      </c>
      <c r="M5" s="7"/>
      <c r="N5" s="7"/>
      <c r="O5" s="1"/>
      <c r="P5" s="1"/>
      <c r="Q5" s="1"/>
      <c r="R5" s="1"/>
      <c r="S5" s="1"/>
      <c r="T5" s="1"/>
      <c r="U5" s="1"/>
    </row>
    <row r="6" spans="1:21" x14ac:dyDescent="0.25">
      <c r="A6">
        <f t="shared" si="0"/>
        <v>5</v>
      </c>
      <c r="B6" s="2" t="s">
        <v>5</v>
      </c>
      <c r="C6" s="2">
        <v>10.811</v>
      </c>
      <c r="E6" s="20"/>
      <c r="F6" s="1">
        <f>O/F2</f>
        <v>0.88810165592763468</v>
      </c>
      <c r="G6" s="1">
        <f>O*2/G$2</f>
        <v>0.72708846953498674</v>
      </c>
      <c r="H6" s="1">
        <f>H*4/H$2</f>
        <v>0.25131806468584</v>
      </c>
      <c r="I6" s="1">
        <f>2*N/I2</f>
        <v>0.14936035035973297</v>
      </c>
      <c r="J6" s="10">
        <f>H*8/J2</f>
        <v>6.1022773504853051E-2</v>
      </c>
      <c r="K6" s="10">
        <f>Fe/K2</f>
        <v>0.30429760081952478</v>
      </c>
      <c r="L6" s="1">
        <f>O*4/L2</f>
        <v>0.27640859213778102</v>
      </c>
      <c r="M6" s="1"/>
      <c r="N6" s="1"/>
      <c r="O6" s="1"/>
      <c r="P6" s="1"/>
      <c r="Q6" s="1"/>
      <c r="R6" s="1"/>
      <c r="S6" s="1"/>
      <c r="T6" s="1"/>
      <c r="U6" s="1"/>
    </row>
    <row r="7" spans="1:21" x14ac:dyDescent="0.25">
      <c r="A7">
        <v>6</v>
      </c>
      <c r="B7" s="3" t="s">
        <v>10</v>
      </c>
      <c r="C7" s="3">
        <v>12.0107</v>
      </c>
      <c r="E7" s="20"/>
      <c r="F7" s="6"/>
      <c r="G7" s="6"/>
      <c r="H7" s="6"/>
      <c r="I7" s="7" t="s">
        <v>7</v>
      </c>
      <c r="J7" s="11" t="s">
        <v>26</v>
      </c>
      <c r="K7" s="11" t="s">
        <v>26</v>
      </c>
      <c r="L7" s="7"/>
      <c r="M7" s="7"/>
      <c r="N7" s="7"/>
      <c r="O7" s="1"/>
      <c r="P7" s="1"/>
      <c r="Q7" s="1"/>
      <c r="R7" s="1"/>
      <c r="S7" s="1"/>
      <c r="T7" s="1"/>
      <c r="U7" s="1"/>
    </row>
    <row r="8" spans="1:21" x14ac:dyDescent="0.25">
      <c r="A8">
        <v>7</v>
      </c>
      <c r="B8" s="2" t="s">
        <v>6</v>
      </c>
      <c r="C8" s="2">
        <v>14.0067</v>
      </c>
      <c r="E8" s="20"/>
      <c r="I8" s="1">
        <f>6*O/I2</f>
        <v>0.51182847984439839</v>
      </c>
      <c r="J8" s="10">
        <f>S/J2</f>
        <v>0.24266018220741226</v>
      </c>
      <c r="K8" s="10">
        <f>S*2/K2</f>
        <v>0.34944229815661421</v>
      </c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x14ac:dyDescent="0.25">
      <c r="A9">
        <f t="shared" ref="A9:A72" si="1">A8+1</f>
        <v>8</v>
      </c>
      <c r="B9" s="2" t="s">
        <v>7</v>
      </c>
      <c r="C9" s="2">
        <v>15.9994</v>
      </c>
      <c r="E9" s="20"/>
      <c r="F9" s="6"/>
      <c r="G9" s="6"/>
      <c r="H9" s="6"/>
      <c r="I9" s="6"/>
      <c r="J9" s="11" t="s">
        <v>7</v>
      </c>
      <c r="K9" s="6"/>
      <c r="L9" s="7"/>
      <c r="M9" s="7"/>
      <c r="N9" s="7"/>
      <c r="O9" s="1"/>
      <c r="P9" s="1"/>
      <c r="Q9" s="1"/>
      <c r="R9" s="1"/>
      <c r="S9" s="1"/>
      <c r="T9" s="1"/>
      <c r="U9" s="1"/>
    </row>
    <row r="10" spans="1:21" x14ac:dyDescent="0.25">
      <c r="A10">
        <f t="shared" si="1"/>
        <v>9</v>
      </c>
      <c r="B10" s="2" t="s">
        <v>8</v>
      </c>
      <c r="C10" s="2">
        <v>18.998403199999998</v>
      </c>
      <c r="E10" s="20"/>
      <c r="J10" s="10">
        <f>O*4/J2</f>
        <v>0.48431839316504249</v>
      </c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x14ac:dyDescent="0.25">
      <c r="A11">
        <f t="shared" si="1"/>
        <v>10</v>
      </c>
      <c r="B11" s="2" t="s">
        <v>9</v>
      </c>
      <c r="C11" s="2">
        <v>20.1797</v>
      </c>
      <c r="E11" s="8" t="s">
        <v>29</v>
      </c>
      <c r="F11" s="9">
        <f t="shared" ref="F11:H11" si="2">F10+F8+F6+F4</f>
        <v>0.99999999999999989</v>
      </c>
      <c r="G11" s="9">
        <f t="shared" si="2"/>
        <v>1</v>
      </c>
      <c r="H11" s="9">
        <f t="shared" si="2"/>
        <v>1.0000000000000002</v>
      </c>
      <c r="I11" s="9">
        <f t="shared" ref="I11:N11" si="3">I10+I8+I6+I4</f>
        <v>1</v>
      </c>
      <c r="J11" s="9">
        <f t="shared" si="3"/>
        <v>0.99999999999999989</v>
      </c>
      <c r="K11" s="9">
        <f t="shared" si="3"/>
        <v>1</v>
      </c>
      <c r="L11" s="9">
        <f t="shared" si="3"/>
        <v>1</v>
      </c>
      <c r="M11" s="9">
        <f t="shared" si="3"/>
        <v>0</v>
      </c>
      <c r="N11" s="9">
        <f t="shared" si="3"/>
        <v>0</v>
      </c>
    </row>
    <row r="12" spans="1:21" x14ac:dyDescent="0.25">
      <c r="A12">
        <f t="shared" si="1"/>
        <v>11</v>
      </c>
      <c r="B12" s="2" t="s">
        <v>21</v>
      </c>
      <c r="C12" s="2">
        <v>22.989769280000001</v>
      </c>
      <c r="E12" s="13" t="s">
        <v>109</v>
      </c>
      <c r="F12" s="13"/>
      <c r="G12" s="13"/>
      <c r="H12" s="13"/>
      <c r="I12" s="13"/>
      <c r="J12" s="13"/>
      <c r="K12" s="13"/>
      <c r="L12" s="13"/>
      <c r="M12" s="13"/>
      <c r="N12" s="13"/>
    </row>
    <row r="13" spans="1:21" x14ac:dyDescent="0.25">
      <c r="A13">
        <f t="shared" si="1"/>
        <v>12</v>
      </c>
      <c r="B13" s="2" t="s">
        <v>22</v>
      </c>
      <c r="C13" s="2">
        <v>24.305</v>
      </c>
    </row>
    <row r="14" spans="1:21" x14ac:dyDescent="0.25">
      <c r="A14">
        <f t="shared" si="1"/>
        <v>13</v>
      </c>
      <c r="B14" s="2" t="s">
        <v>20</v>
      </c>
      <c r="C14" s="2">
        <v>26.9815386</v>
      </c>
      <c r="E14" s="12" t="s">
        <v>108</v>
      </c>
      <c r="F14" s="12"/>
      <c r="G14" s="12"/>
      <c r="H14" s="12"/>
      <c r="I14" s="12"/>
      <c r="J14" s="12"/>
      <c r="K14" s="12"/>
      <c r="L14" s="12"/>
      <c r="M14" s="12"/>
      <c r="N14" s="12"/>
    </row>
    <row r="15" spans="1:21" x14ac:dyDescent="0.25">
      <c r="A15">
        <f t="shared" si="1"/>
        <v>14</v>
      </c>
      <c r="B15" s="2" t="s">
        <v>30</v>
      </c>
      <c r="C15" s="2">
        <v>28.0855</v>
      </c>
    </row>
    <row r="16" spans="1:21" x14ac:dyDescent="0.25">
      <c r="A16">
        <f t="shared" si="1"/>
        <v>15</v>
      </c>
      <c r="B16" s="2" t="s">
        <v>27</v>
      </c>
      <c r="C16" s="2">
        <v>30.973762000000001</v>
      </c>
    </row>
    <row r="17" spans="1:3" x14ac:dyDescent="0.25">
      <c r="A17">
        <f t="shared" si="1"/>
        <v>16</v>
      </c>
      <c r="B17" s="2" t="s">
        <v>26</v>
      </c>
      <c r="C17" s="2">
        <v>32.064999999999998</v>
      </c>
    </row>
    <row r="18" spans="1:3" x14ac:dyDescent="0.25">
      <c r="A18">
        <f t="shared" si="1"/>
        <v>17</v>
      </c>
      <c r="B18" s="2" t="s">
        <v>19</v>
      </c>
      <c r="C18" s="2">
        <v>35.453000000000003</v>
      </c>
    </row>
    <row r="19" spans="1:3" x14ac:dyDescent="0.25">
      <c r="A19">
        <f t="shared" si="1"/>
        <v>18</v>
      </c>
      <c r="B19" s="2" t="s">
        <v>31</v>
      </c>
      <c r="C19" s="2">
        <v>39.948</v>
      </c>
    </row>
    <row r="20" spans="1:3" x14ac:dyDescent="0.25">
      <c r="A20">
        <f t="shared" si="1"/>
        <v>19</v>
      </c>
      <c r="B20" s="2" t="s">
        <v>23</v>
      </c>
      <c r="C20" s="2">
        <v>39.098300000000002</v>
      </c>
    </row>
    <row r="21" spans="1:3" x14ac:dyDescent="0.25">
      <c r="A21">
        <f t="shared" si="1"/>
        <v>20</v>
      </c>
      <c r="B21" s="2" t="s">
        <v>24</v>
      </c>
      <c r="C21" s="2">
        <v>40.078000000000003</v>
      </c>
    </row>
    <row r="22" spans="1:3" x14ac:dyDescent="0.25">
      <c r="A22">
        <f t="shared" si="1"/>
        <v>21</v>
      </c>
      <c r="B22" s="2" t="s">
        <v>32</v>
      </c>
      <c r="C22" s="2">
        <v>44.955911999999998</v>
      </c>
    </row>
    <row r="23" spans="1:3" x14ac:dyDescent="0.25">
      <c r="A23">
        <f t="shared" si="1"/>
        <v>22</v>
      </c>
      <c r="B23" s="2" t="s">
        <v>33</v>
      </c>
      <c r="C23" s="2">
        <v>47.866999999999997</v>
      </c>
    </row>
    <row r="24" spans="1:3" x14ac:dyDescent="0.25">
      <c r="A24">
        <f t="shared" si="1"/>
        <v>23</v>
      </c>
      <c r="B24" s="2" t="s">
        <v>34</v>
      </c>
      <c r="C24" s="2">
        <v>50.941499999999998</v>
      </c>
    </row>
    <row r="25" spans="1:3" x14ac:dyDescent="0.25">
      <c r="A25">
        <f t="shared" si="1"/>
        <v>24</v>
      </c>
      <c r="B25" s="2" t="s">
        <v>25</v>
      </c>
      <c r="C25" s="2">
        <v>51.996099999999998</v>
      </c>
    </row>
    <row r="26" spans="1:3" x14ac:dyDescent="0.25">
      <c r="A26">
        <f t="shared" si="1"/>
        <v>25</v>
      </c>
      <c r="B26" s="2" t="s">
        <v>35</v>
      </c>
      <c r="C26" s="2">
        <v>54.938045000000002</v>
      </c>
    </row>
    <row r="27" spans="1:3" x14ac:dyDescent="0.25">
      <c r="A27">
        <f t="shared" si="1"/>
        <v>26</v>
      </c>
      <c r="B27" s="2" t="s">
        <v>17</v>
      </c>
      <c r="C27" s="2">
        <v>55.844999999999999</v>
      </c>
    </row>
    <row r="28" spans="1:3" x14ac:dyDescent="0.25">
      <c r="A28">
        <f t="shared" si="1"/>
        <v>27</v>
      </c>
      <c r="B28" s="2" t="s">
        <v>18</v>
      </c>
      <c r="C28" s="2">
        <v>58.933194999999998</v>
      </c>
    </row>
    <row r="29" spans="1:3" x14ac:dyDescent="0.25">
      <c r="A29">
        <f t="shared" si="1"/>
        <v>28</v>
      </c>
      <c r="B29" s="2" t="s">
        <v>16</v>
      </c>
      <c r="C29" s="2">
        <v>58.693399999999997</v>
      </c>
    </row>
    <row r="30" spans="1:3" x14ac:dyDescent="0.25">
      <c r="A30">
        <f t="shared" si="1"/>
        <v>29</v>
      </c>
      <c r="B30" s="2" t="s">
        <v>14</v>
      </c>
      <c r="C30" s="2">
        <v>63.545999999999999</v>
      </c>
    </row>
    <row r="31" spans="1:3" x14ac:dyDescent="0.25">
      <c r="A31">
        <f t="shared" si="1"/>
        <v>30</v>
      </c>
      <c r="B31" s="2" t="s">
        <v>15</v>
      </c>
      <c r="C31" s="2">
        <v>65.38</v>
      </c>
    </row>
    <row r="32" spans="1:3" x14ac:dyDescent="0.25">
      <c r="A32">
        <f t="shared" si="1"/>
        <v>31</v>
      </c>
      <c r="B32" s="2" t="s">
        <v>53</v>
      </c>
      <c r="C32" s="2">
        <v>69.722999999999999</v>
      </c>
    </row>
    <row r="33" spans="1:5" x14ac:dyDescent="0.25">
      <c r="A33">
        <f t="shared" si="1"/>
        <v>32</v>
      </c>
      <c r="B33" s="2" t="s">
        <v>54</v>
      </c>
      <c r="C33" s="2">
        <v>72.63</v>
      </c>
    </row>
    <row r="34" spans="1:5" x14ac:dyDescent="0.25">
      <c r="A34">
        <f t="shared" si="1"/>
        <v>33</v>
      </c>
      <c r="B34" s="2" t="s">
        <v>55</v>
      </c>
      <c r="C34" s="2">
        <v>74.921999999999997</v>
      </c>
    </row>
    <row r="35" spans="1:5" x14ac:dyDescent="0.25">
      <c r="A35">
        <f t="shared" si="1"/>
        <v>34</v>
      </c>
      <c r="B35" s="2" t="s">
        <v>56</v>
      </c>
      <c r="C35" s="2">
        <v>78.962999999999994</v>
      </c>
    </row>
    <row r="36" spans="1:5" x14ac:dyDescent="0.25">
      <c r="A36">
        <f t="shared" si="1"/>
        <v>35</v>
      </c>
      <c r="B36" s="2" t="s">
        <v>38</v>
      </c>
      <c r="C36" s="2">
        <v>79.903999999999996</v>
      </c>
    </row>
    <row r="37" spans="1:5" x14ac:dyDescent="0.25">
      <c r="A37">
        <f t="shared" si="1"/>
        <v>36</v>
      </c>
      <c r="B37" s="2" t="s">
        <v>59</v>
      </c>
      <c r="C37" s="2">
        <v>83.798000000000002</v>
      </c>
    </row>
    <row r="38" spans="1:5" x14ac:dyDescent="0.25">
      <c r="A38">
        <f t="shared" si="1"/>
        <v>37</v>
      </c>
      <c r="B38" s="2" t="s">
        <v>57</v>
      </c>
      <c r="C38" s="2">
        <v>85.468000000000004</v>
      </c>
    </row>
    <row r="39" spans="1:5" x14ac:dyDescent="0.25">
      <c r="A39">
        <f t="shared" si="1"/>
        <v>38</v>
      </c>
      <c r="B39" s="2" t="s">
        <v>58</v>
      </c>
      <c r="C39" s="2">
        <v>87.62</v>
      </c>
      <c r="E39" s="2"/>
    </row>
    <row r="40" spans="1:5" x14ac:dyDescent="0.25">
      <c r="A40">
        <f t="shared" si="1"/>
        <v>39</v>
      </c>
      <c r="B40" s="2" t="s">
        <v>60</v>
      </c>
      <c r="C40" s="2">
        <v>88.906000000000006</v>
      </c>
    </row>
    <row r="41" spans="1:5" x14ac:dyDescent="0.25">
      <c r="A41">
        <f t="shared" si="1"/>
        <v>40</v>
      </c>
      <c r="B41" s="2" t="s">
        <v>63</v>
      </c>
      <c r="C41" s="2">
        <v>91.222399999999993</v>
      </c>
    </row>
    <row r="42" spans="1:5" x14ac:dyDescent="0.25">
      <c r="A42">
        <f t="shared" si="1"/>
        <v>41</v>
      </c>
      <c r="B42" s="2" t="s">
        <v>64</v>
      </c>
      <c r="C42" s="2">
        <v>92.906000000000006</v>
      </c>
    </row>
    <row r="43" spans="1:5" x14ac:dyDescent="0.25">
      <c r="A43">
        <f t="shared" si="1"/>
        <v>42</v>
      </c>
      <c r="B43" s="2" t="s">
        <v>65</v>
      </c>
      <c r="C43" s="2">
        <v>95.96</v>
      </c>
    </row>
    <row r="44" spans="1:5" x14ac:dyDescent="0.25">
      <c r="A44">
        <f t="shared" si="1"/>
        <v>43</v>
      </c>
      <c r="B44" s="2" t="s">
        <v>66</v>
      </c>
      <c r="C44" s="2">
        <v>97.91</v>
      </c>
    </row>
    <row r="45" spans="1:5" x14ac:dyDescent="0.25">
      <c r="A45">
        <f t="shared" si="1"/>
        <v>44</v>
      </c>
      <c r="B45" s="2" t="s">
        <v>71</v>
      </c>
      <c r="C45" s="2">
        <v>101.07</v>
      </c>
    </row>
    <row r="46" spans="1:5" x14ac:dyDescent="0.25">
      <c r="A46">
        <f t="shared" si="1"/>
        <v>45</v>
      </c>
      <c r="B46" s="2" t="s">
        <v>73</v>
      </c>
      <c r="C46" s="2">
        <v>102.91</v>
      </c>
    </row>
    <row r="47" spans="1:5" x14ac:dyDescent="0.25">
      <c r="A47">
        <f t="shared" si="1"/>
        <v>46</v>
      </c>
      <c r="B47" s="2" t="s">
        <v>72</v>
      </c>
      <c r="C47" s="2">
        <v>106.42</v>
      </c>
    </row>
    <row r="48" spans="1:5" x14ac:dyDescent="0.25">
      <c r="A48">
        <f t="shared" si="1"/>
        <v>47</v>
      </c>
      <c r="B48" s="2" t="s">
        <v>36</v>
      </c>
      <c r="C48" s="2">
        <v>107.8682</v>
      </c>
    </row>
    <row r="49" spans="1:4" x14ac:dyDescent="0.25">
      <c r="A49">
        <f t="shared" si="1"/>
        <v>48</v>
      </c>
      <c r="B49" s="2" t="s">
        <v>40</v>
      </c>
      <c r="C49" s="2">
        <v>112.411</v>
      </c>
    </row>
    <row r="50" spans="1:4" x14ac:dyDescent="0.25">
      <c r="A50">
        <f t="shared" si="1"/>
        <v>49</v>
      </c>
      <c r="B50" s="2" t="s">
        <v>76</v>
      </c>
      <c r="C50" s="2">
        <v>114.82</v>
      </c>
    </row>
    <row r="51" spans="1:4" x14ac:dyDescent="0.25">
      <c r="A51">
        <f t="shared" si="1"/>
        <v>50</v>
      </c>
      <c r="B51" s="2" t="s">
        <v>37</v>
      </c>
      <c r="C51" s="2">
        <v>118.71</v>
      </c>
    </row>
    <row r="52" spans="1:4" x14ac:dyDescent="0.25">
      <c r="A52">
        <f t="shared" si="1"/>
        <v>51</v>
      </c>
      <c r="B52" s="2" t="s">
        <v>77</v>
      </c>
      <c r="C52" s="2">
        <v>121.76</v>
      </c>
    </row>
    <row r="53" spans="1:4" x14ac:dyDescent="0.25">
      <c r="A53">
        <f t="shared" si="1"/>
        <v>52</v>
      </c>
      <c r="B53" s="2" t="s">
        <v>78</v>
      </c>
      <c r="C53" s="2">
        <v>127.6</v>
      </c>
    </row>
    <row r="54" spans="1:4" x14ac:dyDescent="0.25">
      <c r="A54">
        <f t="shared" si="1"/>
        <v>53</v>
      </c>
      <c r="B54" s="2" t="s">
        <v>39</v>
      </c>
      <c r="C54" s="2">
        <v>126.90447</v>
      </c>
    </row>
    <row r="55" spans="1:4" x14ac:dyDescent="0.25">
      <c r="A55">
        <f t="shared" si="1"/>
        <v>54</v>
      </c>
      <c r="B55" s="2" t="s">
        <v>79</v>
      </c>
      <c r="C55" s="2">
        <v>131.29</v>
      </c>
    </row>
    <row r="56" spans="1:4" x14ac:dyDescent="0.25">
      <c r="A56">
        <f t="shared" si="1"/>
        <v>55</v>
      </c>
      <c r="B56" s="2" t="s">
        <v>41</v>
      </c>
      <c r="C56" s="2">
        <v>132.9054519</v>
      </c>
    </row>
    <row r="57" spans="1:4" x14ac:dyDescent="0.25">
      <c r="A57">
        <f t="shared" si="1"/>
        <v>56</v>
      </c>
      <c r="B57" s="2" t="s">
        <v>61</v>
      </c>
      <c r="C57" s="2">
        <v>137.33000000000001</v>
      </c>
    </row>
    <row r="58" spans="1:4" x14ac:dyDescent="0.25">
      <c r="A58">
        <f t="shared" si="1"/>
        <v>57</v>
      </c>
      <c r="B58" s="2" t="s">
        <v>85</v>
      </c>
      <c r="C58" s="2">
        <v>138.91</v>
      </c>
    </row>
    <row r="59" spans="1:4" x14ac:dyDescent="0.25">
      <c r="A59">
        <f t="shared" si="1"/>
        <v>58</v>
      </c>
      <c r="B59" s="2" t="s">
        <v>86</v>
      </c>
      <c r="C59" s="2">
        <v>140.12</v>
      </c>
    </row>
    <row r="60" spans="1:4" x14ac:dyDescent="0.25">
      <c r="A60">
        <f t="shared" si="1"/>
        <v>59</v>
      </c>
      <c r="B60" s="2" t="s">
        <v>87</v>
      </c>
      <c r="C60" s="2">
        <v>140.91</v>
      </c>
    </row>
    <row r="61" spans="1:4" x14ac:dyDescent="0.25">
      <c r="A61">
        <f t="shared" si="1"/>
        <v>60</v>
      </c>
      <c r="B61" s="2" t="s">
        <v>88</v>
      </c>
      <c r="C61" s="2">
        <v>144.24</v>
      </c>
    </row>
    <row r="62" spans="1:4" x14ac:dyDescent="0.25">
      <c r="A62">
        <f t="shared" si="1"/>
        <v>61</v>
      </c>
      <c r="B62" s="2" t="s">
        <v>101</v>
      </c>
      <c r="D62" t="s">
        <v>107</v>
      </c>
    </row>
    <row r="63" spans="1:4" x14ac:dyDescent="0.25">
      <c r="A63">
        <f t="shared" si="1"/>
        <v>62</v>
      </c>
      <c r="B63" s="2" t="s">
        <v>92</v>
      </c>
      <c r="C63" s="2">
        <v>150.36000000000001</v>
      </c>
    </row>
    <row r="64" spans="1:4" x14ac:dyDescent="0.25">
      <c r="A64">
        <f t="shared" si="1"/>
        <v>63</v>
      </c>
      <c r="B64" s="2" t="s">
        <v>93</v>
      </c>
      <c r="C64" s="2">
        <v>151.96</v>
      </c>
    </row>
    <row r="65" spans="1:3" x14ac:dyDescent="0.25">
      <c r="A65">
        <f t="shared" si="1"/>
        <v>64</v>
      </c>
      <c r="B65" s="2" t="s">
        <v>94</v>
      </c>
      <c r="C65" s="2">
        <v>157.25</v>
      </c>
    </row>
    <row r="66" spans="1:3" x14ac:dyDescent="0.25">
      <c r="A66">
        <f t="shared" si="1"/>
        <v>65</v>
      </c>
      <c r="B66" s="2" t="s">
        <v>95</v>
      </c>
      <c r="C66" s="2">
        <v>158.93</v>
      </c>
    </row>
    <row r="67" spans="1:3" x14ac:dyDescent="0.25">
      <c r="A67">
        <f t="shared" si="1"/>
        <v>66</v>
      </c>
      <c r="B67" s="2" t="s">
        <v>96</v>
      </c>
      <c r="C67" s="2">
        <v>162.5</v>
      </c>
    </row>
    <row r="68" spans="1:3" x14ac:dyDescent="0.25">
      <c r="A68">
        <f t="shared" si="1"/>
        <v>67</v>
      </c>
      <c r="B68" s="2" t="s">
        <v>97</v>
      </c>
      <c r="C68" s="2">
        <v>164.93</v>
      </c>
    </row>
    <row r="69" spans="1:3" x14ac:dyDescent="0.25">
      <c r="A69">
        <f t="shared" si="1"/>
        <v>68</v>
      </c>
      <c r="B69" s="2" t="s">
        <v>98</v>
      </c>
      <c r="C69" s="2">
        <v>167.26</v>
      </c>
    </row>
    <row r="70" spans="1:3" x14ac:dyDescent="0.25">
      <c r="A70">
        <f t="shared" si="1"/>
        <v>69</v>
      </c>
      <c r="B70" s="2" t="s">
        <v>99</v>
      </c>
      <c r="C70" s="2">
        <v>168.93</v>
      </c>
    </row>
    <row r="71" spans="1:3" x14ac:dyDescent="0.25">
      <c r="A71">
        <f t="shared" si="1"/>
        <v>70</v>
      </c>
      <c r="B71" s="2" t="s">
        <v>100</v>
      </c>
      <c r="C71" s="2">
        <v>173.08</v>
      </c>
    </row>
    <row r="72" spans="1:3" x14ac:dyDescent="0.25">
      <c r="A72">
        <f t="shared" si="1"/>
        <v>71</v>
      </c>
      <c r="B72" s="2" t="s">
        <v>62</v>
      </c>
      <c r="C72" s="2">
        <v>174.94</v>
      </c>
    </row>
    <row r="73" spans="1:3" x14ac:dyDescent="0.25">
      <c r="A73">
        <f t="shared" ref="A73:A95" si="4">A72+1</f>
        <v>72</v>
      </c>
      <c r="B73" s="2" t="s">
        <v>67</v>
      </c>
      <c r="C73" s="2">
        <v>178.49</v>
      </c>
    </row>
    <row r="74" spans="1:3" x14ac:dyDescent="0.25">
      <c r="A74">
        <f t="shared" si="4"/>
        <v>73</v>
      </c>
      <c r="B74" s="2" t="s">
        <v>68</v>
      </c>
      <c r="C74" s="2">
        <v>180.95</v>
      </c>
    </row>
    <row r="75" spans="1:3" x14ac:dyDescent="0.25">
      <c r="A75">
        <f t="shared" si="4"/>
        <v>74</v>
      </c>
      <c r="B75" s="2" t="s">
        <v>69</v>
      </c>
      <c r="C75" s="2">
        <v>183.84</v>
      </c>
    </row>
    <row r="76" spans="1:3" x14ac:dyDescent="0.25">
      <c r="A76">
        <f t="shared" si="4"/>
        <v>75</v>
      </c>
      <c r="B76" s="2" t="s">
        <v>70</v>
      </c>
      <c r="C76" s="2">
        <v>186.21</v>
      </c>
    </row>
    <row r="77" spans="1:3" x14ac:dyDescent="0.25">
      <c r="A77">
        <f t="shared" si="4"/>
        <v>76</v>
      </c>
      <c r="B77" s="2" t="s">
        <v>74</v>
      </c>
      <c r="C77" s="2">
        <v>190.23</v>
      </c>
    </row>
    <row r="78" spans="1:3" x14ac:dyDescent="0.25">
      <c r="A78">
        <f t="shared" si="4"/>
        <v>77</v>
      </c>
      <c r="B78" s="2" t="s">
        <v>75</v>
      </c>
      <c r="C78" s="2">
        <v>192.22</v>
      </c>
    </row>
    <row r="79" spans="1:3" x14ac:dyDescent="0.25">
      <c r="A79">
        <f t="shared" si="4"/>
        <v>78</v>
      </c>
      <c r="B79" s="2" t="s">
        <v>44</v>
      </c>
      <c r="C79" s="2">
        <v>195.084</v>
      </c>
    </row>
    <row r="80" spans="1:3" x14ac:dyDescent="0.25">
      <c r="A80">
        <f t="shared" si="4"/>
        <v>79</v>
      </c>
      <c r="B80" s="2" t="s">
        <v>43</v>
      </c>
      <c r="C80" s="2">
        <v>196.96656899999999</v>
      </c>
    </row>
    <row r="81" spans="1:4" x14ac:dyDescent="0.25">
      <c r="A81">
        <f t="shared" si="4"/>
        <v>80</v>
      </c>
      <c r="B81" s="2" t="s">
        <v>83</v>
      </c>
      <c r="C81" s="2">
        <v>200.59</v>
      </c>
    </row>
    <row r="82" spans="1:4" x14ac:dyDescent="0.25">
      <c r="A82">
        <f t="shared" si="4"/>
        <v>81</v>
      </c>
      <c r="B82" s="2" t="s">
        <v>84</v>
      </c>
      <c r="C82" s="2">
        <v>204.38</v>
      </c>
    </row>
    <row r="83" spans="1:4" x14ac:dyDescent="0.25">
      <c r="A83">
        <f t="shared" si="4"/>
        <v>82</v>
      </c>
      <c r="B83" s="2" t="s">
        <v>42</v>
      </c>
      <c r="C83" s="2">
        <v>207.2</v>
      </c>
    </row>
    <row r="84" spans="1:4" x14ac:dyDescent="0.25">
      <c r="A84">
        <f t="shared" si="4"/>
        <v>83</v>
      </c>
      <c r="B84" s="2" t="s">
        <v>45</v>
      </c>
      <c r="C84" s="2">
        <v>208.9804</v>
      </c>
    </row>
    <row r="85" spans="1:4" x14ac:dyDescent="0.25">
      <c r="A85">
        <f t="shared" si="4"/>
        <v>84</v>
      </c>
      <c r="B85" s="2" t="s">
        <v>82</v>
      </c>
      <c r="C85" s="2">
        <v>208.98</v>
      </c>
      <c r="D85" t="s">
        <v>107</v>
      </c>
    </row>
    <row r="86" spans="1:4" x14ac:dyDescent="0.25">
      <c r="A86">
        <f t="shared" si="4"/>
        <v>85</v>
      </c>
      <c r="B86" s="2" t="s">
        <v>81</v>
      </c>
      <c r="C86" s="2">
        <v>209.99</v>
      </c>
      <c r="D86" t="s">
        <v>107</v>
      </c>
    </row>
    <row r="87" spans="1:4" x14ac:dyDescent="0.25">
      <c r="A87">
        <f t="shared" si="4"/>
        <v>86</v>
      </c>
      <c r="B87" s="2" t="s">
        <v>80</v>
      </c>
      <c r="C87" s="2">
        <v>222.02</v>
      </c>
      <c r="D87" t="s">
        <v>107</v>
      </c>
    </row>
    <row r="88" spans="1:4" x14ac:dyDescent="0.25">
      <c r="A88">
        <f t="shared" si="4"/>
        <v>87</v>
      </c>
      <c r="B88" s="2" t="s">
        <v>105</v>
      </c>
      <c r="D88" t="s">
        <v>107</v>
      </c>
    </row>
    <row r="89" spans="1:4" x14ac:dyDescent="0.25">
      <c r="A89">
        <f t="shared" si="4"/>
        <v>88</v>
      </c>
      <c r="B89" s="2" t="s">
        <v>106</v>
      </c>
      <c r="D89" t="s">
        <v>107</v>
      </c>
    </row>
    <row r="90" spans="1:4" x14ac:dyDescent="0.25">
      <c r="A90">
        <f t="shared" si="4"/>
        <v>89</v>
      </c>
      <c r="B90" s="2" t="s">
        <v>102</v>
      </c>
      <c r="D90" t="s">
        <v>107</v>
      </c>
    </row>
    <row r="91" spans="1:4" x14ac:dyDescent="0.25">
      <c r="A91">
        <f t="shared" si="4"/>
        <v>90</v>
      </c>
      <c r="B91" s="2" t="s">
        <v>89</v>
      </c>
      <c r="C91" s="2">
        <v>232.04</v>
      </c>
    </row>
    <row r="92" spans="1:4" x14ac:dyDescent="0.25">
      <c r="A92">
        <f t="shared" si="4"/>
        <v>91</v>
      </c>
      <c r="B92" s="2" t="s">
        <v>90</v>
      </c>
      <c r="C92" s="2">
        <v>231.04</v>
      </c>
    </row>
    <row r="93" spans="1:4" x14ac:dyDescent="0.25">
      <c r="A93">
        <f t="shared" si="4"/>
        <v>92</v>
      </c>
      <c r="B93" s="2" t="s">
        <v>91</v>
      </c>
      <c r="C93" s="2">
        <v>283.02999999999997</v>
      </c>
    </row>
    <row r="94" spans="1:4" x14ac:dyDescent="0.25">
      <c r="A94">
        <f t="shared" si="4"/>
        <v>93</v>
      </c>
      <c r="B94" s="2" t="s">
        <v>103</v>
      </c>
      <c r="D94" t="s">
        <v>107</v>
      </c>
    </row>
    <row r="95" spans="1:4" x14ac:dyDescent="0.25">
      <c r="A95">
        <f t="shared" si="4"/>
        <v>94</v>
      </c>
      <c r="B95" s="2" t="s">
        <v>104</v>
      </c>
      <c r="D95" t="s">
        <v>107</v>
      </c>
    </row>
    <row r="96" spans="1:4" x14ac:dyDescent="0.25">
      <c r="D96" t="s">
        <v>107</v>
      </c>
    </row>
    <row r="97" spans="4:4" x14ac:dyDescent="0.25">
      <c r="D97" t="s">
        <v>107</v>
      </c>
    </row>
    <row r="98" spans="4:4" x14ac:dyDescent="0.25">
      <c r="D98" t="s">
        <v>107</v>
      </c>
    </row>
    <row r="99" spans="4:4" x14ac:dyDescent="0.25">
      <c r="D99" t="s">
        <v>107</v>
      </c>
    </row>
    <row r="100" spans="4:4" x14ac:dyDescent="0.25">
      <c r="D100" t="s">
        <v>107</v>
      </c>
    </row>
    <row r="101" spans="4:4" x14ac:dyDescent="0.25">
      <c r="D101" t="s">
        <v>107</v>
      </c>
    </row>
    <row r="102" spans="4:4" x14ac:dyDescent="0.25">
      <c r="D102" t="s">
        <v>107</v>
      </c>
    </row>
    <row r="103" spans="4:4" x14ac:dyDescent="0.25">
      <c r="D103" t="s">
        <v>107</v>
      </c>
    </row>
    <row r="104" spans="4:4" x14ac:dyDescent="0.25">
      <c r="D104" t="s">
        <v>107</v>
      </c>
    </row>
  </sheetData>
  <mergeCells count="1">
    <mergeCell ref="E3:E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89</vt:i4>
      </vt:variant>
    </vt:vector>
  </HeadingPairs>
  <TitlesOfParts>
    <vt:vector size="90" baseType="lpstr">
      <vt:lpstr>Data and Calculator</vt:lpstr>
      <vt:lpstr>Ag</vt:lpstr>
      <vt:lpstr>Al</vt:lpstr>
      <vt:lpstr>Ar</vt:lpstr>
      <vt:lpstr>As</vt:lpstr>
      <vt:lpstr>At</vt:lpstr>
      <vt:lpstr>Au</vt:lpstr>
      <vt:lpstr>B</vt:lpstr>
      <vt:lpstr>Ba</vt:lpstr>
      <vt:lpstr>Be</vt:lpstr>
      <vt:lpstr>Bi</vt:lpstr>
      <vt:lpstr>Br</vt:lpstr>
      <vt:lpstr>Ca</vt:lpstr>
      <vt:lpstr>CC</vt:lpstr>
      <vt:lpstr>Cd</vt:lpstr>
      <vt:lpstr>Ce</vt:lpstr>
      <vt:lpstr>Cl</vt:lpstr>
      <vt:lpstr>Co</vt:lpstr>
      <vt:lpstr>Cr</vt:lpstr>
      <vt:lpstr>Cs</vt:lpstr>
      <vt:lpstr>Cu</vt:lpstr>
      <vt:lpstr>Dy</vt:lpstr>
      <vt:lpstr>Er</vt:lpstr>
      <vt:lpstr>Eu</vt:lpstr>
      <vt:lpstr>F</vt:lpstr>
      <vt:lpstr>Fe</vt:lpstr>
      <vt:lpstr>Ga</vt:lpstr>
      <vt:lpstr>Gd</vt:lpstr>
      <vt:lpstr>Ge</vt:lpstr>
      <vt:lpstr>H</vt:lpstr>
      <vt:lpstr>He</vt:lpstr>
      <vt:lpstr>Hf</vt:lpstr>
      <vt:lpstr>Hg</vt:lpstr>
      <vt:lpstr>Ho</vt:lpstr>
      <vt:lpstr>I</vt:lpstr>
      <vt:lpstr>In</vt:lpstr>
      <vt:lpstr>Ir</vt:lpstr>
      <vt:lpstr>K</vt:lpstr>
      <vt:lpstr>Kr</vt:lpstr>
      <vt:lpstr>La</vt:lpstr>
      <vt:lpstr>Li</vt:lpstr>
      <vt:lpstr>Lu</vt:lpstr>
      <vt:lpstr>Mg</vt:lpstr>
      <vt:lpstr>Mn</vt:lpstr>
      <vt:lpstr>Mo</vt:lpstr>
      <vt:lpstr>N</vt:lpstr>
      <vt:lpstr>Na</vt:lpstr>
      <vt:lpstr>Nb</vt:lpstr>
      <vt:lpstr>Nd</vt:lpstr>
      <vt:lpstr>Ne</vt:lpstr>
      <vt:lpstr>Ni</vt:lpstr>
      <vt:lpstr>O</vt:lpstr>
      <vt:lpstr>Os</vt:lpstr>
      <vt:lpstr>P</vt:lpstr>
      <vt:lpstr>Pa</vt:lpstr>
      <vt:lpstr>Pb</vt:lpstr>
      <vt:lpstr>Pd</vt:lpstr>
      <vt:lpstr>Po</vt:lpstr>
      <vt:lpstr>Pr</vt:lpstr>
      <vt:lpstr>Pt</vt:lpstr>
      <vt:lpstr>Rb</vt:lpstr>
      <vt:lpstr>Re</vt:lpstr>
      <vt:lpstr>Rf</vt:lpstr>
      <vt:lpstr>Rh</vt:lpstr>
      <vt:lpstr>Rn</vt:lpstr>
      <vt:lpstr>Ru</vt:lpstr>
      <vt:lpstr>S</vt:lpstr>
      <vt:lpstr>Sb</vt:lpstr>
      <vt:lpstr>Sc</vt:lpstr>
      <vt:lpstr>Se</vt:lpstr>
      <vt:lpstr>Si</vt:lpstr>
      <vt:lpstr>Sm</vt:lpstr>
      <vt:lpstr>Sn</vt:lpstr>
      <vt:lpstr>Sr</vt:lpstr>
      <vt:lpstr>Ta</vt:lpstr>
      <vt:lpstr>Tb</vt:lpstr>
      <vt:lpstr>Tc</vt:lpstr>
      <vt:lpstr>Te</vt:lpstr>
      <vt:lpstr>Th</vt:lpstr>
      <vt:lpstr>Ti</vt:lpstr>
      <vt:lpstr>Tl</vt:lpstr>
      <vt:lpstr>Tm</vt:lpstr>
      <vt:lpstr>U</vt:lpstr>
      <vt:lpstr>V</vt:lpstr>
      <vt:lpstr>W</vt:lpstr>
      <vt:lpstr>Xe</vt:lpstr>
      <vt:lpstr>Y</vt:lpstr>
      <vt:lpstr>Yb</vt:lpstr>
      <vt:lpstr>Zn</vt:lpstr>
      <vt:lpstr>Zr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Molecular mass and percent composition calculator</dc:title>
  <dc:creator>Lee Trampleasure</dc:creator>
  <cp:keywords>chemistry, molar mass, percent composition</cp:keywords>
  <cp:lastModifiedBy>Lee Trampleasure</cp:lastModifiedBy>
  <dcterms:created xsi:type="dcterms:W3CDTF">2016-11-16T05:39:35Z</dcterms:created>
  <dcterms:modified xsi:type="dcterms:W3CDTF">2016-11-22T18:57:16Z</dcterms:modified>
  <cp:category>Chemistry</cp:category>
</cp:coreProperties>
</file>